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hose\Downloads\"/>
    </mc:Choice>
  </mc:AlternateContent>
  <xr:revisionPtr revIDLastSave="0" documentId="13_ncr:1_{F7B74830-836D-4256-A37E-E3DDC0BFDE2B}" xr6:coauthVersionLast="45" xr6:coauthVersionMax="45" xr10:uidLastSave="{00000000-0000-0000-0000-000000000000}"/>
  <bookViews>
    <workbookView xWindow="-98" yWindow="-98" windowWidth="20715" windowHeight="13276" xr2:uid="{EDA2EF3D-90A7-4E0B-B760-B9849B7761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L3" i="1"/>
  <c r="L4" i="1"/>
  <c r="L5" i="1"/>
  <c r="L6" i="1"/>
  <c r="L7" i="1"/>
  <c r="L8" i="1"/>
  <c r="L9" i="1"/>
  <c r="L10" i="1"/>
  <c r="L11" i="1"/>
  <c r="L12" i="1"/>
  <c r="L13" i="1"/>
  <c r="L14" i="1"/>
  <c r="L16" i="1"/>
  <c r="H4" i="1"/>
  <c r="H5" i="1"/>
  <c r="H6" i="1"/>
  <c r="H7" i="1"/>
  <c r="H8" i="1"/>
  <c r="H9" i="1"/>
  <c r="H10" i="1"/>
  <c r="H11" i="1"/>
  <c r="H12" i="1"/>
  <c r="H13" i="1"/>
  <c r="H14" i="1"/>
  <c r="H3" i="1"/>
  <c r="J4" i="1" l="1"/>
  <c r="K4" i="1" s="1"/>
  <c r="J5" i="1"/>
  <c r="K5" i="1" s="1"/>
  <c r="J7" i="1"/>
  <c r="K7" i="1" s="1"/>
  <c r="J8" i="1"/>
  <c r="K8" i="1" s="1"/>
  <c r="J9" i="1"/>
  <c r="K9" i="1" s="1"/>
  <c r="J10" i="1"/>
  <c r="K10" i="1" s="1"/>
  <c r="J13" i="1"/>
  <c r="K13" i="1" s="1"/>
  <c r="J3" i="1"/>
  <c r="K3" i="1" s="1"/>
  <c r="M7" i="1" l="1"/>
  <c r="N7" i="1" s="1"/>
  <c r="M5" i="1"/>
  <c r="N5" i="1" s="1"/>
  <c r="M3" i="1"/>
  <c r="J14" i="1"/>
  <c r="K14" i="1" s="1"/>
  <c r="J6" i="1"/>
  <c r="K6" i="1" s="1"/>
  <c r="M8" i="1"/>
  <c r="J12" i="1"/>
  <c r="K12" i="1" s="1"/>
  <c r="M10" i="1"/>
  <c r="M9" i="1"/>
  <c r="J11" i="1"/>
  <c r="K11" i="1" s="1"/>
  <c r="M11" i="1" l="1"/>
  <c r="N11" i="1" s="1"/>
  <c r="M13" i="1"/>
  <c r="N13" i="1" s="1"/>
  <c r="M4" i="1"/>
  <c r="N4" i="1" s="1"/>
  <c r="N3" i="1"/>
  <c r="N8" i="1"/>
  <c r="N10" i="1"/>
  <c r="M12" i="1"/>
  <c r="N9" i="1"/>
  <c r="M6" i="1" l="1"/>
  <c r="N6" i="1" s="1"/>
  <c r="N12" i="1"/>
  <c r="L15" i="1"/>
  <c r="L17" i="1" s="1"/>
  <c r="L19" i="1" l="1"/>
  <c r="L20" i="1"/>
  <c r="L21" i="1"/>
  <c r="L22" i="1" l="1"/>
  <c r="N14" i="1" s="1"/>
</calcChain>
</file>

<file path=xl/sharedStrings.xml><?xml version="1.0" encoding="utf-8"?>
<sst xmlns="http://schemas.openxmlformats.org/spreadsheetml/2006/main" count="37" uniqueCount="37">
  <si>
    <t>فروردین</t>
  </si>
  <si>
    <t>اردیبهشت</t>
  </si>
  <si>
    <t>خرداد</t>
  </si>
  <si>
    <t xml:space="preserve">تیر </t>
  </si>
  <si>
    <t>مرداد</t>
  </si>
  <si>
    <t>شهریور</t>
  </si>
  <si>
    <t>مهر</t>
  </si>
  <si>
    <t xml:space="preserve">آبان </t>
  </si>
  <si>
    <t>آذر</t>
  </si>
  <si>
    <t>دی</t>
  </si>
  <si>
    <t>بهمن</t>
  </si>
  <si>
    <t>اسفند</t>
  </si>
  <si>
    <t>حقوق پایه</t>
  </si>
  <si>
    <t>حق جذب</t>
  </si>
  <si>
    <t>عیدی و پاداش پایان سال</t>
  </si>
  <si>
    <t>پایه سنوات</t>
  </si>
  <si>
    <t>ماه</t>
  </si>
  <si>
    <t>حق اولاد</t>
  </si>
  <si>
    <t>حقوق و مزایای
مشمول بیمه</t>
  </si>
  <si>
    <t>حقوق و مزایای
مشمول مالیات</t>
  </si>
  <si>
    <t>بیمه سهم
کارمند</t>
  </si>
  <si>
    <t>مالیات</t>
  </si>
  <si>
    <t>روز 
کارکرد</t>
  </si>
  <si>
    <t>جمع حقوق و مزایای مشمول و عیدی</t>
  </si>
  <si>
    <t>جمع حقوق و مزایای مشمول مالیات یکسال</t>
  </si>
  <si>
    <t>مالیات پرداخت شده تا پایان بهمن‌ماه</t>
  </si>
  <si>
    <t>حق مسکن 
و خواروبار</t>
  </si>
  <si>
    <t>خالص دریافتی</t>
  </si>
  <si>
    <t>درآمد مشمول مالیات حقوق و عیدی</t>
  </si>
  <si>
    <t>دوستان عزیز
موارد سلول‌های زرد و آبی رنگ،‌ فرمول نویسی شده، ترجیحا برای تمرین یا استفاده از این فایل از تغییر موارد بدون رنگ استفاده کنید، اگر هم خودتون فرمول نویسی بلدید که عالی ...</t>
  </si>
  <si>
    <t>Hesabno.com         دریافت آموزش‌های بیشتر با مراجعه به سایت</t>
  </si>
  <si>
    <t>مانده مالیات قابل پرداخت اسفندماه</t>
  </si>
  <si>
    <t>معافیت حقوق و عیدی سال 1400</t>
  </si>
  <si>
    <t>کل مالیات متعلقه سال 1400</t>
  </si>
  <si>
    <t>محاسبه مالیات سالانه حقوق و عیدی و پاداش سال 1400</t>
  </si>
  <si>
    <t>ساعات
اضافه‌کاری</t>
  </si>
  <si>
    <t>مبلغ
اضافه کاری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</si>
</sst>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78"/>
      <scheme val="minor"/>
    </font>
    <font>
      <b/>
      <sz val="18"/>
      <color theme="0"/>
      <name val="B Nazanin"/>
      <charset val="178"/>
    </font>
    <font>
      <b/>
      <sz val="12"/>
      <color rgb="FFFF0000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sz val="12"/>
      <color theme="1"/>
      <name val="B Nazanin"/>
      <charset val="178"/>
    </font>
    <font>
      <u/>
      <sz val="11"/>
      <color theme="10"/>
      <name val="Calibri"/>
      <family val="2"/>
      <charset val="178"/>
      <scheme val="minor"/>
    </font>
    <font>
      <u/>
      <sz val="16"/>
      <color theme="10"/>
      <name val="Calibri"/>
      <family val="2"/>
      <charset val="178"/>
      <scheme val="minor"/>
    </font>
    <font>
      <b/>
      <sz val="14"/>
      <color theme="0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7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0" fontId="2" fillId="2" borderId="4" xfId="0" applyFont="1" applyFill="1" applyBorder="1" applyAlignment="1" applyProtection="1">
      <alignment horizontal="center" vertical="center"/>
      <protection locked="0"/>
    </xf>
    <xf numFmtId="3" fontId="4" fillId="4" borderId="9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3" fontId="3" fillId="2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3" fontId="2" fillId="5" borderId="12" xfId="0" applyNumberFormat="1" applyFont="1" applyFill="1" applyBorder="1" applyAlignment="1" applyProtection="1">
      <alignment horizontal="center" vertical="center"/>
      <protection locked="0"/>
    </xf>
    <xf numFmtId="3" fontId="6" fillId="0" borderId="0" xfId="0" applyNumberFormat="1" applyFont="1" applyAlignment="1" applyProtection="1">
      <alignment horizontal="center" vertical="center"/>
      <protection locked="0"/>
    </xf>
    <xf numFmtId="3" fontId="6" fillId="0" borderId="0" xfId="0" applyNumberFormat="1" applyFont="1" applyProtection="1"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3" fontId="3" fillId="0" borderId="5" xfId="0" applyNumberFormat="1" applyFont="1" applyBorder="1" applyAlignment="1" applyProtection="1">
      <alignment horizontal="center" vertical="center"/>
      <protection locked="0"/>
    </xf>
    <xf numFmtId="3" fontId="3" fillId="7" borderId="5" xfId="0" applyNumberFormat="1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3" fontId="2" fillId="6" borderId="5" xfId="0" applyNumberFormat="1" applyFont="1" applyFill="1" applyBorder="1" applyAlignment="1" applyProtection="1">
      <alignment horizontal="center" vertical="center"/>
      <protection locked="0"/>
    </xf>
    <xf numFmtId="3" fontId="2" fillId="7" borderId="5" xfId="0" applyNumberFormat="1" applyFont="1" applyFill="1" applyBorder="1" applyAlignment="1" applyProtection="1">
      <alignment horizontal="center" vertical="center"/>
      <protection locked="0"/>
    </xf>
    <xf numFmtId="3" fontId="3" fillId="7" borderId="12" xfId="0" applyNumberFormat="1" applyFont="1" applyFill="1" applyBorder="1" applyAlignment="1" applyProtection="1">
      <alignment horizontal="center" vertical="center"/>
      <protection locked="0"/>
    </xf>
    <xf numFmtId="3" fontId="3" fillId="4" borderId="8" xfId="0" applyNumberFormat="1" applyFont="1" applyFill="1" applyBorder="1" applyAlignment="1" applyProtection="1">
      <alignment horizontal="center" vertical="center"/>
      <protection locked="0"/>
    </xf>
    <xf numFmtId="3" fontId="3" fillId="4" borderId="13" xfId="0" applyNumberFormat="1" applyFont="1" applyFill="1" applyBorder="1" applyAlignment="1" applyProtection="1">
      <alignment horizontal="center" vertical="center"/>
      <protection locked="0"/>
    </xf>
    <xf numFmtId="3" fontId="3" fillId="7" borderId="3" xfId="0" applyNumberFormat="1" applyFont="1" applyFill="1" applyBorder="1" applyAlignment="1" applyProtection="1">
      <alignment horizontal="center" vertical="center"/>
      <protection locked="0"/>
    </xf>
    <xf numFmtId="3" fontId="3" fillId="7" borderId="6" xfId="0" applyNumberFormat="1" applyFont="1" applyFill="1" applyBorder="1" applyAlignment="1" applyProtection="1">
      <alignment horizontal="center" vertical="center"/>
      <protection locked="0"/>
    </xf>
    <xf numFmtId="3" fontId="3" fillId="5" borderId="6" xfId="0" applyNumberFormat="1" applyFont="1" applyFill="1" applyBorder="1" applyAlignment="1" applyProtection="1">
      <alignment horizontal="center" vertical="center"/>
      <protection locked="0"/>
    </xf>
    <xf numFmtId="3" fontId="1" fillId="3" borderId="10" xfId="0" applyNumberFormat="1" applyFont="1" applyFill="1" applyBorder="1" applyAlignment="1" applyProtection="1">
      <alignment horizontal="center" vertical="center"/>
      <protection locked="0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3" fontId="5" fillId="0" borderId="4" xfId="0" applyNumberFormat="1" applyFont="1" applyBorder="1" applyAlignment="1" applyProtection="1">
      <alignment horizontal="center" vertical="center"/>
      <protection locked="0"/>
    </xf>
    <xf numFmtId="3" fontId="5" fillId="0" borderId="5" xfId="0" applyNumberFormat="1" applyFont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top" wrapText="1"/>
    </xf>
    <xf numFmtId="0" fontId="5" fillId="0" borderId="17" xfId="0" applyFont="1" applyBorder="1" applyAlignment="1" applyProtection="1">
      <alignment horizontal="center" vertical="top"/>
    </xf>
    <xf numFmtId="0" fontId="5" fillId="0" borderId="18" xfId="0" applyFont="1" applyBorder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0" fontId="5" fillId="0" borderId="19" xfId="0" applyFont="1" applyBorder="1" applyAlignment="1" applyProtection="1">
      <alignment horizontal="center" vertical="top"/>
    </xf>
    <xf numFmtId="3" fontId="5" fillId="5" borderId="4" xfId="0" applyNumberFormat="1" applyFont="1" applyFill="1" applyBorder="1" applyAlignment="1" applyProtection="1">
      <alignment horizontal="center" vertical="center"/>
      <protection locked="0"/>
    </xf>
    <xf numFmtId="3" fontId="5" fillId="5" borderId="5" xfId="0" applyNumberFormat="1" applyFont="1" applyFill="1" applyBorder="1" applyAlignment="1" applyProtection="1">
      <alignment horizontal="center" vertical="center"/>
      <protection locked="0"/>
    </xf>
    <xf numFmtId="3" fontId="4" fillId="4" borderId="7" xfId="0" applyNumberFormat="1" applyFont="1" applyFill="1" applyBorder="1" applyAlignment="1" applyProtection="1">
      <alignment horizontal="center" vertical="center"/>
      <protection locked="0"/>
    </xf>
    <xf numFmtId="3" fontId="4" fillId="4" borderId="8" xfId="0" applyNumberFormat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/>
    </xf>
    <xf numFmtId="3" fontId="5" fillId="7" borderId="14" xfId="0" applyNumberFormat="1" applyFont="1" applyFill="1" applyBorder="1" applyAlignment="1" applyProtection="1">
      <alignment horizontal="center" vertical="center"/>
      <protection locked="0"/>
    </xf>
    <xf numFmtId="3" fontId="5" fillId="7" borderId="15" xfId="0" applyNumberFormat="1" applyFont="1" applyFill="1" applyBorder="1" applyAlignment="1" applyProtection="1">
      <alignment horizontal="center" vertical="center"/>
      <protection locked="0"/>
    </xf>
    <xf numFmtId="3" fontId="5" fillId="7" borderId="16" xfId="0" applyNumberFormat="1" applyFont="1" applyFill="1" applyBorder="1" applyAlignment="1" applyProtection="1">
      <alignment horizontal="center" vertical="center"/>
      <protection locked="0"/>
    </xf>
    <xf numFmtId="3" fontId="2" fillId="0" borderId="5" xfId="0" applyNumberFormat="1" applyFont="1" applyBorder="1" applyAlignment="1" applyProtection="1">
      <alignment horizontal="center" vertical="center"/>
      <protection locked="0"/>
    </xf>
    <xf numFmtId="3" fontId="9" fillId="3" borderId="5" xfId="0" applyNumberFormat="1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0072"/>
      <color rgb="FFFFFFCC"/>
      <color rgb="FF99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sabn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FF3F7-9060-47AC-9E55-50BF0F9EC760}">
  <dimension ref="A1:P23"/>
  <sheetViews>
    <sheetView rightToLeft="1" tabSelected="1" workbookViewId="0">
      <selection activeCell="L10" sqref="L10"/>
    </sheetView>
  </sheetViews>
  <sheetFormatPr defaultRowHeight="14.25" x14ac:dyDescent="0.45"/>
  <cols>
    <col min="1" max="1" width="8" customWidth="1"/>
    <col min="2" max="2" width="5.86328125" customWidth="1"/>
    <col min="3" max="3" width="8.9296875" customWidth="1"/>
    <col min="4" max="4" width="10.9296875" style="1" customWidth="1"/>
    <col min="5" max="5" width="9.59765625" style="1" customWidth="1"/>
    <col min="6" max="6" width="12.6640625" style="1" customWidth="1"/>
    <col min="7" max="7" width="10.33203125" style="1" customWidth="1"/>
    <col min="8" max="8" width="10.3984375" style="1" customWidth="1"/>
    <col min="9" max="9" width="11.06640625" style="1" customWidth="1"/>
    <col min="10" max="10" width="13.6640625" style="1" customWidth="1"/>
    <col min="11" max="11" width="9.86328125" style="1" customWidth="1"/>
    <col min="12" max="12" width="14.19921875" style="1" customWidth="1"/>
    <col min="13" max="13" width="17.1328125" style="1" customWidth="1"/>
    <col min="14" max="14" width="18.33203125" style="1" customWidth="1"/>
    <col min="15" max="15" width="9.6640625" style="1" bestFit="1" customWidth="1"/>
    <col min="16" max="16" width="9.06640625" style="1"/>
  </cols>
  <sheetData>
    <row r="1" spans="1:14" ht="33.75" customHeight="1" x14ac:dyDescent="0.45">
      <c r="A1" s="25" t="s">
        <v>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39.75" x14ac:dyDescent="0.45">
      <c r="A2" s="4" t="s">
        <v>16</v>
      </c>
      <c r="B2" s="5" t="s">
        <v>22</v>
      </c>
      <c r="C2" s="5" t="s">
        <v>35</v>
      </c>
      <c r="D2" s="6" t="s">
        <v>12</v>
      </c>
      <c r="E2" s="6" t="s">
        <v>13</v>
      </c>
      <c r="F2" s="7" t="s">
        <v>26</v>
      </c>
      <c r="G2" s="6" t="s">
        <v>15</v>
      </c>
      <c r="H2" s="7" t="s">
        <v>36</v>
      </c>
      <c r="I2" s="6" t="s">
        <v>17</v>
      </c>
      <c r="J2" s="7" t="s">
        <v>18</v>
      </c>
      <c r="K2" s="7" t="s">
        <v>20</v>
      </c>
      <c r="L2" s="7" t="s">
        <v>19</v>
      </c>
      <c r="M2" s="6" t="s">
        <v>21</v>
      </c>
      <c r="N2" s="8" t="s">
        <v>27</v>
      </c>
    </row>
    <row r="3" spans="1:14" ht="19.25" customHeight="1" x14ac:dyDescent="0.45">
      <c r="A3" s="9" t="s">
        <v>0</v>
      </c>
      <c r="B3" s="13">
        <v>31</v>
      </c>
      <c r="C3" s="13">
        <v>0</v>
      </c>
      <c r="D3" s="14">
        <v>30000000</v>
      </c>
      <c r="E3" s="14">
        <v>5000000</v>
      </c>
      <c r="F3" s="14">
        <v>10500000</v>
      </c>
      <c r="G3" s="14">
        <v>1400000</v>
      </c>
      <c r="H3" s="15">
        <f t="shared" ref="H3:H14" si="0">(D3+E3+G3)/220*C3*1.4</f>
        <v>0</v>
      </c>
      <c r="I3" s="14">
        <v>2655495</v>
      </c>
      <c r="J3" s="15">
        <f>SUM(D3+E3+F3+G3+H3)</f>
        <v>46900000</v>
      </c>
      <c r="K3" s="15">
        <f>J3*7%</f>
        <v>3283000.0000000005</v>
      </c>
      <c r="L3" s="15">
        <f>D3+E3+G3+H3-(K3*2)/7</f>
        <v>35462000</v>
      </c>
      <c r="M3" s="15">
        <f>IF(L3&lt;=40000000,0,IF(L3&lt;=80000000,(L3-40000000)*10%,IF(L3&lt;=120000000,(L3-80000000)*15%+4000000,IF(L3&lt;=180000000,(L3-120000000)*20%+10000000,IF(L3&lt;=240000000,(L3-180000000)*25%+22000000,IF(L3&lt;=320000000,(L3-240000000)*30%+37000000,IF(L3&lt;=999999999,(L3-320000000)*35%+61000000,"check")))))))</f>
        <v>0</v>
      </c>
      <c r="N3" s="19">
        <f>SUM(D3:I3)-K3-M3</f>
        <v>46272495</v>
      </c>
    </row>
    <row r="4" spans="1:14" ht="19.25" customHeight="1" x14ac:dyDescent="0.45">
      <c r="A4" s="9" t="s">
        <v>1</v>
      </c>
      <c r="B4" s="13">
        <v>31</v>
      </c>
      <c r="C4" s="13">
        <v>0</v>
      </c>
      <c r="D4" s="14">
        <v>30000000</v>
      </c>
      <c r="E4" s="14">
        <v>5000000</v>
      </c>
      <c r="F4" s="14">
        <v>10500000</v>
      </c>
      <c r="G4" s="14">
        <v>1400000</v>
      </c>
      <c r="H4" s="15">
        <f t="shared" si="0"/>
        <v>0</v>
      </c>
      <c r="I4" s="14">
        <v>2655495</v>
      </c>
      <c r="J4" s="15">
        <f t="shared" ref="J4:J14" si="1">SUM(D4+E4+F4+G4+H4)</f>
        <v>46900000</v>
      </c>
      <c r="K4" s="15">
        <f t="shared" ref="K4:K14" si="2">J4*7%</f>
        <v>3283000.0000000005</v>
      </c>
      <c r="L4" s="15">
        <f t="shared" ref="L4:L14" si="3">D4+E4+G4+H4-(K4*2)/7</f>
        <v>35462000</v>
      </c>
      <c r="M4" s="15">
        <f t="shared" ref="M4:M13" si="4">IF(L4&lt;=40000000,0,IF(L4&lt;=80000000,(L4-40000000)*10%,IF(L4&lt;=120000000,(L4-80000000)*15%+4000000,IF(L4&lt;=180000000,(L4-120000000)*20%+10000000,IF(L4&lt;=240000000,(L4-180000000)*25%+22000000,IF(L4&lt;=320000000,(L4-240000000)*30%+37000000,IF(L4&lt;=999999999,(L4-320000000)*35%+61000000,"check")))))))</f>
        <v>0</v>
      </c>
      <c r="N4" s="19">
        <f t="shared" ref="N4:N13" si="5">SUM(D4:I4)-K4-M4</f>
        <v>46272495</v>
      </c>
    </row>
    <row r="5" spans="1:14" ht="19.25" customHeight="1" x14ac:dyDescent="0.45">
      <c r="A5" s="9" t="s">
        <v>2</v>
      </c>
      <c r="B5" s="13">
        <v>31</v>
      </c>
      <c r="C5" s="13">
        <v>0</v>
      </c>
      <c r="D5" s="14">
        <v>30000000</v>
      </c>
      <c r="E5" s="14">
        <v>5000000</v>
      </c>
      <c r="F5" s="14">
        <v>10500000</v>
      </c>
      <c r="G5" s="14">
        <v>1400000</v>
      </c>
      <c r="H5" s="15">
        <f t="shared" si="0"/>
        <v>0</v>
      </c>
      <c r="I5" s="14">
        <v>2655495</v>
      </c>
      <c r="J5" s="15">
        <f t="shared" si="1"/>
        <v>46900000</v>
      </c>
      <c r="K5" s="15">
        <f t="shared" si="2"/>
        <v>3283000.0000000005</v>
      </c>
      <c r="L5" s="15">
        <f t="shared" si="3"/>
        <v>35462000</v>
      </c>
      <c r="M5" s="15">
        <f t="shared" si="4"/>
        <v>0</v>
      </c>
      <c r="N5" s="19">
        <f t="shared" si="5"/>
        <v>46272495</v>
      </c>
    </row>
    <row r="6" spans="1:14" ht="19.25" customHeight="1" x14ac:dyDescent="0.45">
      <c r="A6" s="9" t="s">
        <v>3</v>
      </c>
      <c r="B6" s="13">
        <v>31</v>
      </c>
      <c r="C6" s="13">
        <v>0</v>
      </c>
      <c r="D6" s="14">
        <v>30000000</v>
      </c>
      <c r="E6" s="14">
        <v>5000000</v>
      </c>
      <c r="F6" s="14">
        <v>10500000</v>
      </c>
      <c r="G6" s="14">
        <v>1400000</v>
      </c>
      <c r="H6" s="15">
        <f t="shared" si="0"/>
        <v>0</v>
      </c>
      <c r="I6" s="14">
        <v>2655495</v>
      </c>
      <c r="J6" s="15">
        <f t="shared" si="1"/>
        <v>46900000</v>
      </c>
      <c r="K6" s="15">
        <f t="shared" si="2"/>
        <v>3283000.0000000005</v>
      </c>
      <c r="L6" s="15">
        <f t="shared" si="3"/>
        <v>35462000</v>
      </c>
      <c r="M6" s="15">
        <f t="shared" si="4"/>
        <v>0</v>
      </c>
      <c r="N6" s="19">
        <f t="shared" si="5"/>
        <v>46272495</v>
      </c>
    </row>
    <row r="7" spans="1:14" ht="19.25" customHeight="1" x14ac:dyDescent="0.45">
      <c r="A7" s="9" t="s">
        <v>4</v>
      </c>
      <c r="B7" s="13">
        <v>31</v>
      </c>
      <c r="C7" s="13">
        <v>0</v>
      </c>
      <c r="D7" s="14">
        <v>30000000</v>
      </c>
      <c r="E7" s="14">
        <v>5000000</v>
      </c>
      <c r="F7" s="14">
        <v>10500000</v>
      </c>
      <c r="G7" s="14">
        <v>1400000</v>
      </c>
      <c r="H7" s="15">
        <f t="shared" si="0"/>
        <v>0</v>
      </c>
      <c r="I7" s="14">
        <v>2655495</v>
      </c>
      <c r="J7" s="15">
        <f t="shared" si="1"/>
        <v>46900000</v>
      </c>
      <c r="K7" s="15">
        <f t="shared" si="2"/>
        <v>3283000.0000000005</v>
      </c>
      <c r="L7" s="15">
        <f t="shared" si="3"/>
        <v>35462000</v>
      </c>
      <c r="M7" s="15">
        <f t="shared" si="4"/>
        <v>0</v>
      </c>
      <c r="N7" s="19">
        <f t="shared" si="5"/>
        <v>46272495</v>
      </c>
    </row>
    <row r="8" spans="1:14" ht="19.25" customHeight="1" x14ac:dyDescent="0.45">
      <c r="A8" s="9" t="s">
        <v>5</v>
      </c>
      <c r="B8" s="13">
        <v>31</v>
      </c>
      <c r="C8" s="13">
        <v>0</v>
      </c>
      <c r="D8" s="14">
        <v>30000000</v>
      </c>
      <c r="E8" s="14">
        <v>5000000</v>
      </c>
      <c r="F8" s="14">
        <v>10500000</v>
      </c>
      <c r="G8" s="14">
        <v>1400000</v>
      </c>
      <c r="H8" s="15">
        <f t="shared" si="0"/>
        <v>0</v>
      </c>
      <c r="I8" s="14">
        <v>2655495</v>
      </c>
      <c r="J8" s="15">
        <f t="shared" si="1"/>
        <v>46900000</v>
      </c>
      <c r="K8" s="15">
        <f t="shared" si="2"/>
        <v>3283000.0000000005</v>
      </c>
      <c r="L8" s="15">
        <f t="shared" si="3"/>
        <v>35462000</v>
      </c>
      <c r="M8" s="15">
        <f t="shared" si="4"/>
        <v>0</v>
      </c>
      <c r="N8" s="19">
        <f t="shared" si="5"/>
        <v>46272495</v>
      </c>
    </row>
    <row r="9" spans="1:14" ht="19.25" customHeight="1" x14ac:dyDescent="0.45">
      <c r="A9" s="9" t="s">
        <v>6</v>
      </c>
      <c r="B9" s="13">
        <v>30</v>
      </c>
      <c r="C9" s="13">
        <v>30</v>
      </c>
      <c r="D9" s="14">
        <v>30000000</v>
      </c>
      <c r="E9" s="14">
        <v>5000000</v>
      </c>
      <c r="F9" s="14">
        <v>10500000</v>
      </c>
      <c r="G9" s="14">
        <v>1400000</v>
      </c>
      <c r="H9" s="15">
        <f t="shared" si="0"/>
        <v>6949090.9090909082</v>
      </c>
      <c r="I9" s="14">
        <v>2655495</v>
      </c>
      <c r="J9" s="15">
        <f t="shared" si="1"/>
        <v>53849090.909090906</v>
      </c>
      <c r="K9" s="15">
        <f t="shared" si="2"/>
        <v>3769436.3636363638</v>
      </c>
      <c r="L9" s="15">
        <f>D9+E9+G9+H9-(K9*2)/7</f>
        <v>42272109.090909086</v>
      </c>
      <c r="M9" s="15">
        <f t="shared" si="4"/>
        <v>227210.90909090862</v>
      </c>
      <c r="N9" s="19">
        <f t="shared" si="5"/>
        <v>52507938.636363633</v>
      </c>
    </row>
    <row r="10" spans="1:14" ht="19.25" customHeight="1" x14ac:dyDescent="0.45">
      <c r="A10" s="9" t="s">
        <v>7</v>
      </c>
      <c r="B10" s="13">
        <v>30</v>
      </c>
      <c r="C10" s="13">
        <v>30</v>
      </c>
      <c r="D10" s="14">
        <v>30000000</v>
      </c>
      <c r="E10" s="14">
        <v>5000000</v>
      </c>
      <c r="F10" s="14">
        <v>10500000</v>
      </c>
      <c r="G10" s="14">
        <v>1400000</v>
      </c>
      <c r="H10" s="15">
        <f t="shared" si="0"/>
        <v>6949090.9090909082</v>
      </c>
      <c r="I10" s="14">
        <v>2655495</v>
      </c>
      <c r="J10" s="15">
        <f t="shared" si="1"/>
        <v>53849090.909090906</v>
      </c>
      <c r="K10" s="15">
        <f t="shared" si="2"/>
        <v>3769436.3636363638</v>
      </c>
      <c r="L10" s="15">
        <f t="shared" si="3"/>
        <v>42272109.090909086</v>
      </c>
      <c r="M10" s="15">
        <f t="shared" si="4"/>
        <v>227210.90909090862</v>
      </c>
      <c r="N10" s="19">
        <f t="shared" si="5"/>
        <v>52507938.636363633</v>
      </c>
    </row>
    <row r="11" spans="1:14" ht="19.25" customHeight="1" x14ac:dyDescent="0.45">
      <c r="A11" s="9" t="s">
        <v>8</v>
      </c>
      <c r="B11" s="13">
        <v>30</v>
      </c>
      <c r="C11" s="13">
        <v>35</v>
      </c>
      <c r="D11" s="14">
        <v>30000000</v>
      </c>
      <c r="E11" s="14">
        <v>5000000</v>
      </c>
      <c r="F11" s="14">
        <v>10500000</v>
      </c>
      <c r="G11" s="14">
        <v>1400000</v>
      </c>
      <c r="H11" s="15">
        <f t="shared" si="0"/>
        <v>8107272.7272727266</v>
      </c>
      <c r="I11" s="14">
        <v>2655495</v>
      </c>
      <c r="J11" s="15">
        <f t="shared" si="1"/>
        <v>55007272.727272727</v>
      </c>
      <c r="K11" s="15">
        <f t="shared" si="2"/>
        <v>3850509.0909090913</v>
      </c>
      <c r="L11" s="15">
        <f t="shared" si="3"/>
        <v>43407127.272727273</v>
      </c>
      <c r="M11" s="15">
        <f t="shared" si="4"/>
        <v>340712.72727272735</v>
      </c>
      <c r="N11" s="19">
        <f t="shared" si="5"/>
        <v>53471545.909090906</v>
      </c>
    </row>
    <row r="12" spans="1:14" ht="19.25" customHeight="1" x14ac:dyDescent="0.45">
      <c r="A12" s="9" t="s">
        <v>9</v>
      </c>
      <c r="B12" s="13">
        <v>30</v>
      </c>
      <c r="C12" s="13">
        <v>35</v>
      </c>
      <c r="D12" s="14">
        <v>30000000</v>
      </c>
      <c r="E12" s="14">
        <v>5000000</v>
      </c>
      <c r="F12" s="14">
        <v>10500000</v>
      </c>
      <c r="G12" s="14">
        <v>1400000</v>
      </c>
      <c r="H12" s="15">
        <f t="shared" si="0"/>
        <v>8107272.7272727266</v>
      </c>
      <c r="I12" s="14">
        <v>2655495</v>
      </c>
      <c r="J12" s="15">
        <f t="shared" si="1"/>
        <v>55007272.727272727</v>
      </c>
      <c r="K12" s="15">
        <f t="shared" si="2"/>
        <v>3850509.0909090913</v>
      </c>
      <c r="L12" s="15">
        <f t="shared" si="3"/>
        <v>43407127.272727273</v>
      </c>
      <c r="M12" s="15">
        <f t="shared" si="4"/>
        <v>340712.72727272735</v>
      </c>
      <c r="N12" s="19">
        <f t="shared" si="5"/>
        <v>53471545.909090906</v>
      </c>
    </row>
    <row r="13" spans="1:14" ht="19.25" customHeight="1" x14ac:dyDescent="0.45">
      <c r="A13" s="9" t="s">
        <v>10</v>
      </c>
      <c r="B13" s="13">
        <v>30</v>
      </c>
      <c r="C13" s="13">
        <v>40</v>
      </c>
      <c r="D13" s="14">
        <v>30000000</v>
      </c>
      <c r="E13" s="14">
        <v>5000000</v>
      </c>
      <c r="F13" s="14">
        <v>10500000</v>
      </c>
      <c r="G13" s="14">
        <v>1400000</v>
      </c>
      <c r="H13" s="15">
        <f t="shared" si="0"/>
        <v>9265454.5454545431</v>
      </c>
      <c r="I13" s="14">
        <v>2655495</v>
      </c>
      <c r="J13" s="15">
        <f t="shared" si="1"/>
        <v>56165454.545454547</v>
      </c>
      <c r="K13" s="15">
        <f t="shared" si="2"/>
        <v>3931581.8181818188</v>
      </c>
      <c r="L13" s="15">
        <f t="shared" si="3"/>
        <v>44542145.454545453</v>
      </c>
      <c r="M13" s="15">
        <f t="shared" si="4"/>
        <v>454214.54545454535</v>
      </c>
      <c r="N13" s="19">
        <f t="shared" si="5"/>
        <v>54435153.18181818</v>
      </c>
    </row>
    <row r="14" spans="1:14" ht="19.25" customHeight="1" x14ac:dyDescent="0.45">
      <c r="A14" s="2" t="s">
        <v>11</v>
      </c>
      <c r="B14" s="16">
        <v>29</v>
      </c>
      <c r="C14" s="16">
        <v>40</v>
      </c>
      <c r="D14" s="46">
        <v>30000000</v>
      </c>
      <c r="E14" s="17">
        <v>5000000</v>
      </c>
      <c r="F14" s="17">
        <v>10500000</v>
      </c>
      <c r="G14" s="17">
        <v>1400000</v>
      </c>
      <c r="H14" s="18">
        <f t="shared" si="0"/>
        <v>9265454.5454545431</v>
      </c>
      <c r="I14" s="17">
        <v>2655495</v>
      </c>
      <c r="J14" s="18">
        <f t="shared" si="1"/>
        <v>56165454.545454547</v>
      </c>
      <c r="K14" s="18">
        <f t="shared" si="2"/>
        <v>3931581.8181818188</v>
      </c>
      <c r="L14" s="18">
        <f t="shared" si="3"/>
        <v>44542145.454545453</v>
      </c>
      <c r="M14" s="47">
        <f>L22</f>
        <v>1011414.5454545333</v>
      </c>
      <c r="N14" s="10">
        <f>SUM(D14:I14)-K14-M14</f>
        <v>53877953.181818195</v>
      </c>
    </row>
    <row r="15" spans="1:14" ht="28.5" customHeight="1" thickBot="1" x14ac:dyDescent="0.5">
      <c r="A15" s="41" t="s">
        <v>30</v>
      </c>
      <c r="B15" s="42"/>
      <c r="C15" s="42"/>
      <c r="D15" s="42"/>
      <c r="E15" s="42"/>
      <c r="F15" s="42"/>
      <c r="G15" s="42"/>
      <c r="H15" s="42"/>
      <c r="I15" s="31" t="s">
        <v>24</v>
      </c>
      <c r="J15" s="31"/>
      <c r="K15" s="31"/>
      <c r="L15" s="20">
        <f>SUM(L3:L14)</f>
        <v>473214763.63636357</v>
      </c>
      <c r="M15" s="20"/>
      <c r="N15" s="21"/>
    </row>
    <row r="16" spans="1:14" ht="21.85" customHeight="1" thickTop="1" x14ac:dyDescent="0.85">
      <c r="A16" s="32" t="s">
        <v>29</v>
      </c>
      <c r="B16" s="33"/>
      <c r="C16" s="33"/>
      <c r="D16" s="33"/>
      <c r="E16" s="33"/>
      <c r="F16" s="33"/>
      <c r="G16" s="33"/>
      <c r="H16" s="34"/>
      <c r="I16" s="27" t="s">
        <v>14</v>
      </c>
      <c r="J16" s="28"/>
      <c r="K16" s="28"/>
      <c r="L16" s="22">
        <f>IF(2*(D14+E14+G14)&lt;=79664850,(D14+E14+G14)*2,79664850)</f>
        <v>72800000</v>
      </c>
      <c r="M16" s="11"/>
      <c r="N16" s="12"/>
    </row>
    <row r="17" spans="1:14" ht="21.85" customHeight="1" x14ac:dyDescent="0.85">
      <c r="A17" s="35"/>
      <c r="B17" s="35"/>
      <c r="C17" s="35"/>
      <c r="D17" s="35"/>
      <c r="E17" s="35"/>
      <c r="F17" s="35"/>
      <c r="G17" s="35"/>
      <c r="H17" s="36"/>
      <c r="I17" s="29" t="s">
        <v>23</v>
      </c>
      <c r="J17" s="30"/>
      <c r="K17" s="30"/>
      <c r="L17" s="23">
        <f>SUM(L15:L16)</f>
        <v>546014763.63636351</v>
      </c>
      <c r="M17" s="12"/>
      <c r="N17" s="12"/>
    </row>
    <row r="18" spans="1:14" ht="21.85" customHeight="1" x14ac:dyDescent="0.85">
      <c r="A18" s="35"/>
      <c r="B18" s="35"/>
      <c r="C18" s="35"/>
      <c r="D18" s="35"/>
      <c r="E18" s="35"/>
      <c r="F18" s="35"/>
      <c r="G18" s="35"/>
      <c r="H18" s="36"/>
      <c r="I18" s="29" t="s">
        <v>32</v>
      </c>
      <c r="J18" s="30"/>
      <c r="K18" s="30"/>
      <c r="L18" s="23">
        <v>520000000</v>
      </c>
      <c r="M18" s="12"/>
      <c r="N18" s="12"/>
    </row>
    <row r="19" spans="1:14" ht="21.85" customHeight="1" x14ac:dyDescent="0.85">
      <c r="A19" s="35"/>
      <c r="B19" s="35"/>
      <c r="C19" s="35"/>
      <c r="D19" s="35"/>
      <c r="E19" s="35"/>
      <c r="F19" s="35"/>
      <c r="G19" s="35"/>
      <c r="H19" s="36"/>
      <c r="I19" s="43" t="s">
        <v>28</v>
      </c>
      <c r="J19" s="44"/>
      <c r="K19" s="45"/>
      <c r="L19" s="23">
        <f>IF(L17-L18&lt;=0,0,(L17-L18))</f>
        <v>26014763.636363506</v>
      </c>
      <c r="M19" s="12"/>
      <c r="N19" s="12"/>
    </row>
    <row r="20" spans="1:14" ht="21.85" customHeight="1" x14ac:dyDescent="0.85">
      <c r="A20" s="35"/>
      <c r="B20" s="35"/>
      <c r="C20" s="35"/>
      <c r="D20" s="35"/>
      <c r="E20" s="35"/>
      <c r="F20" s="35"/>
      <c r="G20" s="35"/>
      <c r="H20" s="36"/>
      <c r="I20" s="37" t="s">
        <v>33</v>
      </c>
      <c r="J20" s="38"/>
      <c r="K20" s="38"/>
      <c r="L20" s="24">
        <f>IF(L17&lt;=520000000,0,IF(L17&lt;=1000000000,(L17-520000000)*10%,IF(L17&lt;=1480000000,(L17-1000000000)*15%+48000000,IF(L17&lt;=2200000000,(L17-1480000000)*20%+120000000,IF(L17&lt;=2920000000,(L17-2200000000)*25%+264000000,IF(L17&lt;=3880000000,(L17-2920000000)*30%+444000000,IF(L17&lt;=99900000000,(L17-3880000000)*35%+732000000,"check")))))))</f>
        <v>2601476.3636363507</v>
      </c>
      <c r="M20" s="12"/>
      <c r="N20" s="12"/>
    </row>
    <row r="21" spans="1:14" ht="21.85" customHeight="1" x14ac:dyDescent="0.85">
      <c r="A21" s="35"/>
      <c r="B21" s="35"/>
      <c r="C21" s="35"/>
      <c r="D21" s="35"/>
      <c r="E21" s="35"/>
      <c r="F21" s="35"/>
      <c r="G21" s="35"/>
      <c r="H21" s="36"/>
      <c r="I21" s="37" t="s">
        <v>25</v>
      </c>
      <c r="J21" s="38"/>
      <c r="K21" s="38"/>
      <c r="L21" s="24">
        <f>SUM(M3:M13)</f>
        <v>1590061.8181818174</v>
      </c>
      <c r="M21" s="12"/>
      <c r="N21" s="12"/>
    </row>
    <row r="22" spans="1:14" ht="21.85" customHeight="1" thickBot="1" x14ac:dyDescent="0.9">
      <c r="A22" s="35"/>
      <c r="B22" s="35"/>
      <c r="C22" s="35"/>
      <c r="D22" s="35"/>
      <c r="E22" s="35"/>
      <c r="F22" s="35"/>
      <c r="G22" s="35"/>
      <c r="H22" s="36"/>
      <c r="I22" s="39" t="s">
        <v>31</v>
      </c>
      <c r="J22" s="40"/>
      <c r="K22" s="40"/>
      <c r="L22" s="3">
        <f>L20-L21</f>
        <v>1011414.5454545333</v>
      </c>
      <c r="M22" s="12"/>
      <c r="N22" s="12"/>
    </row>
    <row r="23" spans="1:14" ht="14.65" thickTop="1" x14ac:dyDescent="0.45"/>
  </sheetData>
  <sheetProtection algorithmName="SHA-512" hashValue="fIjOgqfOp3yHSxwKnIA9DulTjkjdAFcKpkY4AY5oMezUqT3yjIsJWa+UvI+MVdM9Eu2M87e1x3DPpqy8XCEgXg==" saltValue="N4728/qwp7/h6E3wb7K7RQ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oS61KpiUWGYca5N/PnMiWjz4oGlN2RYAAopKXPPvaLM8SxR4SMFx9+S5J4PDfM1g0ry4ZQXo1dEmxLSZsf2WDw==" saltValue="qCI/PFzuOWqRRGBPPI9BbA==" spinCount="100000" sqref="A1:N14" name="Range2"/>
    <protectedRange algorithmName="SHA-512" hashValue="5+UlO0TDCAJrFlF23q/ESecQhGluK7yJj/OqsV5tfQID+DBSEFbWu0IWGRXmW/DSpsW3JzHHhvgavvbPPOtjMg==" saltValue="A/7tWt+2MEJrclwP3kqErQ==" spinCount="100000" sqref="A15" name="Range1"/>
  </protectedRanges>
  <mergeCells count="11">
    <mergeCell ref="A1:N1"/>
    <mergeCell ref="I16:K16"/>
    <mergeCell ref="I17:K17"/>
    <mergeCell ref="I15:K15"/>
    <mergeCell ref="A16:H22"/>
    <mergeCell ref="I18:K18"/>
    <mergeCell ref="I20:K20"/>
    <mergeCell ref="I21:K21"/>
    <mergeCell ref="I22:K22"/>
    <mergeCell ref="A15:H15"/>
    <mergeCell ref="I19:K19"/>
  </mergeCells>
  <hyperlinks>
    <hyperlink ref="A15:H15" r:id="rId1" display="Hesabno.com" xr:uid="{E233F977-5BC3-492A-B426-5CA79CD7B8C5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ebrahim sadraei</dc:creator>
  <cp:lastModifiedBy>ebrahim sadraei</cp:lastModifiedBy>
  <dcterms:created xsi:type="dcterms:W3CDTF">2021-02-15T08:17:19Z</dcterms:created>
  <dcterms:modified xsi:type="dcterms:W3CDTF">2022-02-27T13:12:21Z</dcterms:modified>
</cp:coreProperties>
</file>